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ttps://mailmissouri.sharepoint.com/sites/InstitutionalResearch-UMSL-Ogrp/Shared Documents/Fact Book/FY2024/Students/"/>
    </mc:Choice>
  </mc:AlternateContent>
  <xr:revisionPtr revIDLastSave="0" documentId="8_{A1B97892-C690-4B8B-BB75-599BE69542C4}" xr6:coauthVersionLast="45" xr6:coauthVersionMax="45" xr10:uidLastSave="{00000000-0000-0000-0000-000000000000}"/>
  <bookViews>
    <workbookView xWindow="22932" yWindow="-108" windowWidth="23256" windowHeight="12456" xr2:uid="{00000000-000D-0000-FFFF-FFFF00000000}"/>
  </bookViews>
  <sheets>
    <sheet name="enroll_freshmen_hs_geo" sheetId="1" r:id="rId1"/>
  </sheets>
  <definedNames>
    <definedName name="HTML_CodePage" hidden="1">1252</definedName>
    <definedName name="HTML_Control" hidden="1">{"'enroll_freshmen_hs_geo.xls'!$B$7:$S$35"}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Documents\FrontPage\enroll_freshmen_hs_geo.htm"</definedName>
    <definedName name="HTML_Title" hidden="1">""</definedName>
    <definedName name="_xlnm.Print_Area" localSheetId="0">enroll_freshmen_hs_geo!$A$1:$AS$24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S19" i="1" l="1"/>
  <c r="AS14" i="1"/>
  <c r="AS11" i="1"/>
  <c r="AS17" i="1" l="1"/>
  <c r="AR16" i="1"/>
  <c r="AQ16" i="1"/>
  <c r="AO16" i="1"/>
  <c r="AO19" i="1" s="1"/>
  <c r="AO14" i="1" s="1"/>
  <c r="AP16" i="1"/>
  <c r="AP19" i="1" l="1"/>
  <c r="AQ19" i="1"/>
  <c r="AQ17" i="1" s="1"/>
  <c r="AQ14" i="1"/>
  <c r="AQ11" i="1"/>
  <c r="AO11" i="1"/>
  <c r="AO17" i="1"/>
  <c r="AN16" i="1"/>
  <c r="AP14" i="1" l="1"/>
  <c r="AP11" i="1"/>
  <c r="AP17" i="1"/>
  <c r="AN19" i="1"/>
  <c r="AN17" i="1" s="1"/>
  <c r="AM16" i="1"/>
  <c r="AM19" i="1" l="1"/>
  <c r="AM14" i="1" s="1"/>
  <c r="AN14" i="1"/>
  <c r="AN11" i="1"/>
  <c r="AM11" i="1"/>
  <c r="AL16" i="1"/>
  <c r="AM17" i="1" l="1"/>
  <c r="AL19" i="1"/>
  <c r="AK16" i="1"/>
  <c r="AK19" i="1" l="1"/>
  <c r="AK17" i="1"/>
  <c r="AL17" i="1"/>
  <c r="AL11" i="1"/>
  <c r="AL14" i="1"/>
  <c r="AJ16" i="1"/>
  <c r="AK11" i="1" l="1"/>
  <c r="AK14" i="1"/>
  <c r="AJ19" i="1"/>
  <c r="AI16" i="1"/>
  <c r="AI19" i="1" l="1"/>
  <c r="AI17" i="1" s="1"/>
  <c r="AJ14" i="1"/>
  <c r="AJ11" i="1"/>
  <c r="AJ17" i="1"/>
  <c r="AR19" i="1"/>
  <c r="AR17" i="1" s="1"/>
  <c r="AI14" i="1" l="1"/>
  <c r="AI11" i="1"/>
  <c r="AR11" i="1"/>
  <c r="AR14" i="1"/>
  <c r="AH16" i="1"/>
  <c r="AG16" i="1"/>
  <c r="AG19" i="1" s="1"/>
  <c r="AG11" i="1" l="1"/>
  <c r="AG14" i="1"/>
  <c r="AG17" i="1"/>
  <c r="AF16" i="1"/>
  <c r="AF19" i="1" l="1"/>
  <c r="AE16" i="1"/>
  <c r="AD16" i="1"/>
  <c r="AD19" i="1" s="1"/>
  <c r="AC16" i="1"/>
  <c r="AB10" i="1"/>
  <c r="AB19" i="1" s="1"/>
  <c r="AA10" i="1"/>
  <c r="AA19" i="1" s="1"/>
  <c r="Z10" i="1"/>
  <c r="Z19" i="1" s="1"/>
  <c r="Y10" i="1"/>
  <c r="X10" i="1"/>
  <c r="W10" i="1"/>
  <c r="V10" i="1"/>
  <c r="V19" i="1" s="1"/>
  <c r="U10" i="1"/>
  <c r="U19" i="1" s="1"/>
  <c r="T10" i="1"/>
  <c r="T19" i="1" s="1"/>
  <c r="T17" i="1" s="1"/>
  <c r="AC19" i="1"/>
  <c r="AC11" i="1" s="1"/>
  <c r="AC14" i="1"/>
  <c r="W19" i="1"/>
  <c r="W14" i="1" s="1"/>
  <c r="X19" i="1"/>
  <c r="X17" i="1" s="1"/>
  <c r="S19" i="1"/>
  <c r="R19" i="1"/>
  <c r="Q19" i="1"/>
  <c r="P19" i="1"/>
  <c r="D19" i="1"/>
  <c r="E19" i="1"/>
  <c r="F19" i="1"/>
  <c r="G19" i="1"/>
  <c r="H19" i="1"/>
  <c r="I19" i="1"/>
  <c r="J19" i="1"/>
  <c r="K19" i="1"/>
  <c r="L19" i="1"/>
  <c r="M19" i="1"/>
  <c r="N19" i="1"/>
  <c r="O19" i="1"/>
  <c r="AH19" i="1"/>
  <c r="AE19" i="1"/>
  <c r="W17" i="1" l="1"/>
  <c r="AC17" i="1"/>
  <c r="AA14" i="1"/>
  <c r="AA11" i="1"/>
  <c r="AA17" i="1"/>
  <c r="U14" i="1"/>
  <c r="U11" i="1"/>
  <c r="U17" i="1"/>
  <c r="Y19" i="1"/>
  <c r="X14" i="1"/>
  <c r="Z14" i="1"/>
  <c r="Z17" i="1"/>
  <c r="V14" i="1"/>
  <c r="V11" i="1"/>
  <c r="V17" i="1"/>
  <c r="AB14" i="1"/>
  <c r="AB11" i="1"/>
  <c r="AB17" i="1"/>
  <c r="AD14" i="1"/>
  <c r="AD11" i="1"/>
  <c r="T14" i="1"/>
  <c r="X11" i="1"/>
  <c r="AE17" i="1"/>
  <c r="W11" i="1"/>
  <c r="Z11" i="1"/>
  <c r="AF11" i="1"/>
  <c r="AF14" i="1"/>
  <c r="AD17" i="1"/>
  <c r="AE11" i="1"/>
  <c r="AE14" i="1"/>
  <c r="T11" i="1"/>
  <c r="AF17" i="1"/>
  <c r="AH14" i="1"/>
  <c r="AH17" i="1"/>
  <c r="AH11" i="1"/>
  <c r="Y17" i="1" l="1"/>
  <c r="Y14" i="1"/>
  <c r="Y11" i="1"/>
</calcChain>
</file>

<file path=xl/sharedStrings.xml><?xml version="1.0" encoding="utf-8"?>
<sst xmlns="http://schemas.openxmlformats.org/spreadsheetml/2006/main" count="16" uniqueCount="12">
  <si>
    <t>BY HIGH SCHOOL TYPE AND GEOGRAPHICAL AREA</t>
  </si>
  <si>
    <t>%</t>
  </si>
  <si>
    <t>UNIVERSITY OF MISSOURI-ST. LOUIS</t>
  </si>
  <si>
    <t>Headcount</t>
  </si>
  <si>
    <t>TOTAL</t>
  </si>
  <si>
    <t>High Schools</t>
  </si>
  <si>
    <t>*Office of the Registrar changed the way they reported high schools.</t>
  </si>
  <si>
    <t>TABLE 1-3. FALL ENROLLED FIRST-TIME FRESHMEN</t>
  </si>
  <si>
    <t>Illinois</t>
  </si>
  <si>
    <t>*Missouri</t>
  </si>
  <si>
    <t>All Other</t>
  </si>
  <si>
    <r>
      <t xml:space="preserve">Source: University of Missouri-St. Louis, Office of the Registrar, </t>
    </r>
    <r>
      <rPr>
        <i/>
        <sz val="9"/>
        <rFont val="Times New Roman"/>
        <family val="1"/>
      </rPr>
      <t xml:space="preserve">Fall Enrollment Summary </t>
    </r>
    <r>
      <rPr>
        <sz val="9"/>
        <rFont val="Times New Roman"/>
        <family val="1"/>
      </rPr>
      <t>(most recent Fall 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</si>
</sst>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0"/>
      <name val="MS Sans Serif"/>
    </font>
    <font>
      <sz val="10"/>
      <name val="MS Sans Serif"/>
      <family val="2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b/>
      <u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3" fontId="4" fillId="0" borderId="0" xfId="0" applyNumberFormat="1" applyFont="1"/>
    <xf numFmtId="0" fontId="4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6" fillId="0" borderId="0" xfId="0" applyFont="1"/>
    <xf numFmtId="0" fontId="3" fillId="0" borderId="1" xfId="0" applyFont="1" applyBorder="1"/>
    <xf numFmtId="0" fontId="2" fillId="0" borderId="2" xfId="0" quotePrefix="1" applyFont="1" applyBorder="1" applyAlignment="1">
      <alignment horizontal="left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4" fillId="0" borderId="0" xfId="0" quotePrefix="1" applyFont="1" applyAlignment="1">
      <alignment horizontal="left"/>
    </xf>
    <xf numFmtId="165" fontId="3" fillId="0" borderId="6" xfId="0" applyNumberFormat="1" applyFont="1" applyBorder="1"/>
    <xf numFmtId="165" fontId="3" fillId="0" borderId="0" xfId="0" applyNumberFormat="1" applyFont="1" applyAlignment="1">
      <alignment horizontal="center"/>
    </xf>
    <xf numFmtId="164" fontId="3" fillId="0" borderId="0" xfId="0" applyNumberFormat="1" applyFont="1"/>
    <xf numFmtId="3" fontId="4" fillId="0" borderId="6" xfId="0" applyNumberFormat="1" applyFont="1" applyBorder="1"/>
    <xf numFmtId="3" fontId="4" fillId="0" borderId="0" xfId="0" applyNumberFormat="1" applyFont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3" fontId="3" fillId="0" borderId="0" xfId="0" applyNumberFormat="1" applyFont="1"/>
    <xf numFmtId="9" fontId="3" fillId="0" borderId="0" xfId="0" applyNumberFormat="1" applyFont="1"/>
    <xf numFmtId="9" fontId="3" fillId="0" borderId="0" xfId="1" applyFont="1" applyBorder="1"/>
    <xf numFmtId="0" fontId="2" fillId="0" borderId="0" xfId="0" applyFont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9" fontId="3" fillId="0" borderId="0" xfId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942975</xdr:colOff>
      <xdr:row>3</xdr:row>
      <xdr:rowOff>133350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80975"/>
          <a:ext cx="942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4"/>
  <sheetViews>
    <sheetView showGridLines="0" tabSelected="1" view="pageLayout" zoomScaleNormal="100" workbookViewId="0">
      <selection activeCell="AT8" sqref="AT8"/>
    </sheetView>
  </sheetViews>
  <sheetFormatPr defaultColWidth="9.21875" defaultRowHeight="12" x14ac:dyDescent="0.25"/>
  <cols>
    <col min="1" max="1" width="2.21875" style="1" customWidth="1"/>
    <col min="2" max="2" width="15.77734375" style="1" customWidth="1"/>
    <col min="3" max="3" width="8.44140625" style="2" bestFit="1" customWidth="1"/>
    <col min="4" max="32" width="7.21875" style="1" hidden="1" customWidth="1"/>
    <col min="33" max="33" width="0.21875" style="1" customWidth="1"/>
    <col min="34" max="44" width="7.21875" style="1" customWidth="1"/>
    <col min="45" max="45" width="7.6640625" style="2" customWidth="1"/>
    <col min="46" max="16384" width="9.21875" style="1"/>
  </cols>
  <sheetData>
    <row r="1" spans="1:45" x14ac:dyDescent="0.25">
      <c r="A1" s="12"/>
      <c r="B1" s="25"/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25"/>
      <c r="AM1" s="25"/>
      <c r="AN1" s="25"/>
      <c r="AO1" s="25"/>
      <c r="AP1" s="25"/>
      <c r="AQ1" s="25"/>
      <c r="AR1" s="25"/>
      <c r="AS1" s="30"/>
    </row>
    <row r="2" spans="1:45" ht="13.2" x14ac:dyDescent="0.25">
      <c r="A2" s="15"/>
      <c r="C2" s="29" t="s">
        <v>2</v>
      </c>
      <c r="AS2" s="31"/>
    </row>
    <row r="3" spans="1:45" ht="13.2" x14ac:dyDescent="0.25">
      <c r="A3" s="15"/>
      <c r="C3" s="16" t="s">
        <v>7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31"/>
    </row>
    <row r="4" spans="1:45" ht="13.8" thickBot="1" x14ac:dyDescent="0.3">
      <c r="A4" s="15"/>
      <c r="C4" s="10" t="s">
        <v>0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7"/>
      <c r="AM4" s="17"/>
      <c r="AN4" s="17"/>
      <c r="AO4" s="17"/>
      <c r="AP4" s="17"/>
      <c r="AQ4" s="17"/>
      <c r="AR4" s="17"/>
      <c r="AS4" s="31"/>
    </row>
    <row r="5" spans="1:45" ht="12.6" thickTop="1" x14ac:dyDescent="0.25">
      <c r="A5" s="15"/>
      <c r="B5" s="18"/>
      <c r="C5" s="1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31"/>
    </row>
    <row r="6" spans="1:45" x14ac:dyDescent="0.25">
      <c r="A6" s="15"/>
      <c r="B6" s="18"/>
      <c r="C6" s="1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31"/>
    </row>
    <row r="7" spans="1:45" x14ac:dyDescent="0.25">
      <c r="A7" s="15"/>
      <c r="AS7" s="31"/>
    </row>
    <row r="8" spans="1:45" x14ac:dyDescent="0.25">
      <c r="A8" s="15"/>
      <c r="B8" s="8" t="s">
        <v>5</v>
      </c>
      <c r="D8" s="5">
        <v>1983</v>
      </c>
      <c r="E8" s="5">
        <v>1984</v>
      </c>
      <c r="F8" s="5">
        <v>1985</v>
      </c>
      <c r="G8" s="5">
        <v>1986</v>
      </c>
      <c r="H8" s="5">
        <v>1987</v>
      </c>
      <c r="I8" s="5">
        <v>1988</v>
      </c>
      <c r="J8" s="5">
        <v>1989</v>
      </c>
      <c r="K8" s="5">
        <v>1990</v>
      </c>
      <c r="L8" s="5">
        <v>1991</v>
      </c>
      <c r="M8" s="5">
        <v>1992</v>
      </c>
      <c r="N8" s="5">
        <v>1993</v>
      </c>
      <c r="O8" s="5">
        <v>1994</v>
      </c>
      <c r="P8" s="5">
        <v>1995</v>
      </c>
      <c r="Q8" s="5">
        <v>1996</v>
      </c>
      <c r="R8" s="5">
        <v>1997</v>
      </c>
      <c r="S8" s="5">
        <v>1998</v>
      </c>
      <c r="T8" s="5">
        <v>1999</v>
      </c>
      <c r="U8" s="5">
        <v>2000</v>
      </c>
      <c r="V8" s="5">
        <v>2001</v>
      </c>
      <c r="W8" s="5">
        <v>2002</v>
      </c>
      <c r="X8" s="5">
        <v>2003</v>
      </c>
      <c r="Y8" s="5">
        <v>2004</v>
      </c>
      <c r="Z8" s="5">
        <v>2005</v>
      </c>
      <c r="AA8" s="5">
        <v>2006</v>
      </c>
      <c r="AB8" s="5">
        <v>2007</v>
      </c>
      <c r="AC8" s="5">
        <v>2008</v>
      </c>
      <c r="AD8" s="5">
        <v>2009</v>
      </c>
      <c r="AE8" s="5">
        <v>2010</v>
      </c>
      <c r="AF8" s="5">
        <v>2011</v>
      </c>
      <c r="AG8" s="5">
        <v>2012</v>
      </c>
      <c r="AH8" s="5">
        <v>2013</v>
      </c>
      <c r="AI8" s="5">
        <v>2014</v>
      </c>
      <c r="AJ8" s="5">
        <v>2015</v>
      </c>
      <c r="AK8" s="5">
        <v>2016</v>
      </c>
      <c r="AL8" s="5">
        <v>2017</v>
      </c>
      <c r="AM8" s="5">
        <v>2018</v>
      </c>
      <c r="AN8" s="5">
        <v>2019</v>
      </c>
      <c r="AO8" s="5">
        <v>2020</v>
      </c>
      <c r="AP8" s="5">
        <v>2021</v>
      </c>
      <c r="AQ8" s="5">
        <v>2022</v>
      </c>
      <c r="AR8" s="5">
        <v>2023</v>
      </c>
      <c r="AS8" s="32">
        <v>2024</v>
      </c>
    </row>
    <row r="9" spans="1:45" x14ac:dyDescent="0.25">
      <c r="A9" s="15"/>
    </row>
    <row r="10" spans="1:45" x14ac:dyDescent="0.25">
      <c r="A10" s="15"/>
      <c r="B10" s="1" t="s">
        <v>9</v>
      </c>
      <c r="C10" s="2" t="s">
        <v>3</v>
      </c>
      <c r="T10" s="1">
        <f>530+56</f>
        <v>586</v>
      </c>
      <c r="U10" s="1">
        <f>452+76</f>
        <v>528</v>
      </c>
      <c r="V10" s="1">
        <f>458+82</f>
        <v>540</v>
      </c>
      <c r="W10" s="1">
        <f>344+82</f>
        <v>426</v>
      </c>
      <c r="X10" s="1">
        <f>361+88</f>
        <v>449</v>
      </c>
      <c r="Y10" s="1">
        <f>289+70</f>
        <v>359</v>
      </c>
      <c r="Z10" s="1">
        <f>369+65</f>
        <v>434</v>
      </c>
      <c r="AA10" s="1">
        <f>358+71</f>
        <v>429</v>
      </c>
      <c r="AB10" s="1">
        <f>359+53</f>
        <v>412</v>
      </c>
      <c r="AC10" s="1">
        <v>376</v>
      </c>
      <c r="AD10" s="1">
        <v>426</v>
      </c>
      <c r="AE10" s="1">
        <v>418</v>
      </c>
      <c r="AF10" s="1">
        <v>394</v>
      </c>
      <c r="AG10" s="1">
        <v>424</v>
      </c>
      <c r="AH10" s="1">
        <v>367</v>
      </c>
      <c r="AI10" s="1">
        <v>400</v>
      </c>
      <c r="AJ10" s="1">
        <v>380</v>
      </c>
      <c r="AK10" s="1">
        <v>363</v>
      </c>
      <c r="AL10" s="1">
        <v>380</v>
      </c>
      <c r="AM10" s="1">
        <v>353</v>
      </c>
      <c r="AN10" s="1">
        <v>347</v>
      </c>
      <c r="AO10" s="1">
        <v>345</v>
      </c>
      <c r="AP10" s="1">
        <v>224</v>
      </c>
      <c r="AQ10" s="1">
        <v>340</v>
      </c>
      <c r="AR10" s="1">
        <v>338</v>
      </c>
      <c r="AS10" s="2">
        <v>334</v>
      </c>
    </row>
    <row r="11" spans="1:45" x14ac:dyDescent="0.25">
      <c r="A11" s="15"/>
      <c r="C11" s="2" t="s">
        <v>1</v>
      </c>
      <c r="T11" s="28">
        <f>T10/$T$19</f>
        <v>0.89465648854961832</v>
      </c>
      <c r="U11" s="28">
        <f>U10/$U$19</f>
        <v>0.85298869143780287</v>
      </c>
      <c r="V11" s="28">
        <f>V10/$V$19</f>
        <v>0.8517350157728707</v>
      </c>
      <c r="W11" s="28">
        <f>W10/$W$19</f>
        <v>0.83693516699410608</v>
      </c>
      <c r="X11" s="28">
        <f>X10/$X$19</f>
        <v>0.8424015009380863</v>
      </c>
      <c r="Y11" s="28">
        <f>Y10/$Y$19</f>
        <v>0.78901098901098898</v>
      </c>
      <c r="Z11" s="28">
        <f>Z10/$Z$19</f>
        <v>0.81578947368421051</v>
      </c>
      <c r="AA11" s="28">
        <f>AA10/$AA$19</f>
        <v>0.81714285714285717</v>
      </c>
      <c r="AB11" s="28">
        <f>AB10/$AB$19</f>
        <v>0.82730923694779113</v>
      </c>
      <c r="AC11" s="28">
        <f>AC10/$AC$19</f>
        <v>0.80341880341880345</v>
      </c>
      <c r="AD11" s="28">
        <f>AD10/$AD$19</f>
        <v>0.8098859315589354</v>
      </c>
      <c r="AE11" s="28">
        <f>AE10/$AE$19</f>
        <v>0.84104627766599593</v>
      </c>
      <c r="AF11" s="28">
        <f>AF10/$AF$19</f>
        <v>0.78174603174603174</v>
      </c>
      <c r="AG11" s="28">
        <f>AG10/$AG$19</f>
        <v>0.77655677655677657</v>
      </c>
      <c r="AH11" s="28">
        <f>AH10/$AH$19</f>
        <v>0.7614107883817427</v>
      </c>
      <c r="AI11" s="28">
        <f>AI10/$AI$19</f>
        <v>0.77972709551656916</v>
      </c>
      <c r="AJ11" s="28">
        <f>AJ10/$AJ$19</f>
        <v>0.74950690335305725</v>
      </c>
      <c r="AK11" s="28">
        <f>AK10/$AK$19</f>
        <v>0.8231292517006803</v>
      </c>
      <c r="AL11" s="28">
        <f>AL10/$AL$19</f>
        <v>0.76767676767676762</v>
      </c>
      <c r="AM11" s="28">
        <f>AM10/$AM$19</f>
        <v>0.70599999999999996</v>
      </c>
      <c r="AN11" s="28">
        <f>AN10/$AN$19</f>
        <v>0.73206751054852326</v>
      </c>
      <c r="AO11" s="28">
        <f>AO10/$AO$19</f>
        <v>0.7700892857142857</v>
      </c>
      <c r="AP11" s="28">
        <f>AP10/$AP$19</f>
        <v>0.69781931464174451</v>
      </c>
      <c r="AQ11" s="28">
        <f>AQ10/$AQ$19</f>
        <v>0.72805139186295498</v>
      </c>
      <c r="AR11" s="28">
        <f>AR10/$AR$19</f>
        <v>0.68559837728194728</v>
      </c>
      <c r="AS11" s="33">
        <f>AS10/$AG$19</f>
        <v>0.61172161172161177</v>
      </c>
    </row>
    <row r="12" spans="1:45" x14ac:dyDescent="0.25">
      <c r="A12" s="15"/>
    </row>
    <row r="13" spans="1:45" x14ac:dyDescent="0.25">
      <c r="A13" s="15"/>
      <c r="B13" s="1" t="s">
        <v>8</v>
      </c>
      <c r="C13" s="2" t="s">
        <v>3</v>
      </c>
      <c r="D13" s="1">
        <v>35</v>
      </c>
      <c r="E13" s="1">
        <v>45</v>
      </c>
      <c r="F13" s="1">
        <v>68</v>
      </c>
      <c r="G13" s="1">
        <v>71</v>
      </c>
      <c r="H13" s="1">
        <v>85</v>
      </c>
      <c r="I13" s="1">
        <v>66</v>
      </c>
      <c r="J13" s="1">
        <v>60</v>
      </c>
      <c r="K13" s="1">
        <v>38</v>
      </c>
      <c r="L13" s="1">
        <v>23</v>
      </c>
      <c r="M13" s="1">
        <v>24</v>
      </c>
      <c r="N13" s="1">
        <v>39</v>
      </c>
      <c r="O13" s="1">
        <v>48</v>
      </c>
      <c r="P13" s="1">
        <v>40</v>
      </c>
      <c r="Q13" s="1">
        <v>71</v>
      </c>
      <c r="R13" s="1">
        <v>73</v>
      </c>
      <c r="S13" s="1">
        <v>58</v>
      </c>
      <c r="T13" s="1">
        <v>17</v>
      </c>
      <c r="U13" s="1">
        <v>22</v>
      </c>
      <c r="V13" s="1">
        <v>23</v>
      </c>
      <c r="W13" s="1">
        <v>20</v>
      </c>
      <c r="X13" s="1">
        <v>34</v>
      </c>
      <c r="Y13" s="1">
        <v>32</v>
      </c>
      <c r="Z13" s="1">
        <v>34</v>
      </c>
      <c r="AA13" s="1">
        <v>52</v>
      </c>
      <c r="AB13" s="1">
        <v>35</v>
      </c>
      <c r="AC13" s="1">
        <v>25</v>
      </c>
      <c r="AD13" s="1">
        <v>31</v>
      </c>
      <c r="AE13" s="1">
        <v>23</v>
      </c>
      <c r="AF13" s="1">
        <v>27</v>
      </c>
      <c r="AG13" s="1">
        <v>51</v>
      </c>
      <c r="AH13" s="1">
        <v>60</v>
      </c>
      <c r="AI13" s="1">
        <v>56</v>
      </c>
      <c r="AJ13" s="1">
        <v>46</v>
      </c>
      <c r="AK13" s="1">
        <v>30</v>
      </c>
      <c r="AL13" s="1">
        <v>55</v>
      </c>
      <c r="AM13" s="1">
        <v>65</v>
      </c>
      <c r="AN13" s="1">
        <v>46</v>
      </c>
      <c r="AO13" s="1">
        <v>32</v>
      </c>
      <c r="AP13" s="1">
        <v>27</v>
      </c>
      <c r="AQ13" s="1">
        <v>41</v>
      </c>
      <c r="AR13" s="1">
        <v>55</v>
      </c>
      <c r="AS13" s="2">
        <v>35</v>
      </c>
    </row>
    <row r="14" spans="1:45" s="3" customFormat="1" x14ac:dyDescent="0.25">
      <c r="A14" s="19"/>
      <c r="C14" s="20" t="s">
        <v>1</v>
      </c>
      <c r="D14" s="27">
        <v>0.03</v>
      </c>
      <c r="E14" s="27">
        <v>3.7999999999999999E-2</v>
      </c>
      <c r="F14" s="27">
        <v>6.5000000000000002E-2</v>
      </c>
      <c r="G14" s="27">
        <v>7.0000000000000007E-2</v>
      </c>
      <c r="H14" s="27">
        <v>8.3000000000000004E-2</v>
      </c>
      <c r="I14" s="27">
        <v>6.7000000000000004E-2</v>
      </c>
      <c r="J14" s="27">
        <v>6.3E-2</v>
      </c>
      <c r="K14" s="27">
        <v>0.04</v>
      </c>
      <c r="L14" s="27">
        <v>3.1E-2</v>
      </c>
      <c r="M14" s="27">
        <v>4.4999999999999998E-2</v>
      </c>
      <c r="N14" s="27">
        <v>6.9000000000000006E-2</v>
      </c>
      <c r="O14" s="27">
        <v>7.2000000000000008E-2</v>
      </c>
      <c r="P14" s="27">
        <v>5.5999999999999994E-2</v>
      </c>
      <c r="Q14" s="27">
        <v>9.1999999999999998E-2</v>
      </c>
      <c r="R14" s="27">
        <v>0.105</v>
      </c>
      <c r="S14" s="27">
        <v>8.3000000000000004E-2</v>
      </c>
      <c r="T14" s="28">
        <f>T13/$T$19</f>
        <v>2.5954198473282442E-2</v>
      </c>
      <c r="U14" s="28">
        <f>U13/$U$19</f>
        <v>3.5541195476575124E-2</v>
      </c>
      <c r="V14" s="28">
        <f>V13/$V$19</f>
        <v>3.6277602523659309E-2</v>
      </c>
      <c r="W14" s="28">
        <f>W13/$W$19</f>
        <v>3.9292730844793712E-2</v>
      </c>
      <c r="X14" s="28">
        <f>X13/$X$19</f>
        <v>6.3789868667917443E-2</v>
      </c>
      <c r="Y14" s="28">
        <f>Y13/$Y$19</f>
        <v>7.032967032967033E-2</v>
      </c>
      <c r="Z14" s="28">
        <f>Z13/$Z$19</f>
        <v>6.3909774436090222E-2</v>
      </c>
      <c r="AA14" s="28">
        <f>AA13/$AA$19</f>
        <v>9.9047619047619051E-2</v>
      </c>
      <c r="AB14" s="28">
        <f>AB13/$AB$19</f>
        <v>7.0281124497991967E-2</v>
      </c>
      <c r="AC14" s="28">
        <f>AC13/$AC$19</f>
        <v>5.3418803418803416E-2</v>
      </c>
      <c r="AD14" s="28">
        <f>AD13/$AD$19</f>
        <v>5.8935361216730035E-2</v>
      </c>
      <c r="AE14" s="28">
        <f>AE13/$AE$19</f>
        <v>4.6277665995975853E-2</v>
      </c>
      <c r="AF14" s="28">
        <f>AF13/$AF$19</f>
        <v>5.3571428571428568E-2</v>
      </c>
      <c r="AG14" s="28">
        <f>AG13/$AG$19</f>
        <v>9.3406593406593408E-2</v>
      </c>
      <c r="AH14" s="28">
        <f>AH13/$AH$19</f>
        <v>0.12448132780082988</v>
      </c>
      <c r="AI14" s="28">
        <f>AI13/$AI$19</f>
        <v>0.10916179337231968</v>
      </c>
      <c r="AJ14" s="28">
        <f>AJ13/$AJ$19</f>
        <v>9.0729783037475351E-2</v>
      </c>
      <c r="AK14" s="28">
        <f>AK13/$AK$19</f>
        <v>6.8027210884353748E-2</v>
      </c>
      <c r="AL14" s="28">
        <f>AL13/$AL$19</f>
        <v>0.1111111111111111</v>
      </c>
      <c r="AM14" s="28">
        <f>AM13/$AM$19</f>
        <v>0.13</v>
      </c>
      <c r="AN14" s="28">
        <f>AN13/$AN$19</f>
        <v>9.7046413502109699E-2</v>
      </c>
      <c r="AO14" s="28">
        <f>AO13/$AO$19</f>
        <v>7.1428571428571425E-2</v>
      </c>
      <c r="AP14" s="28">
        <f>AP13/$AP$19</f>
        <v>8.4112149532710276E-2</v>
      </c>
      <c r="AQ14" s="28">
        <f>AQ13/$AQ$19</f>
        <v>8.7794432548179868E-2</v>
      </c>
      <c r="AR14" s="28">
        <f>AR13/$AR$19</f>
        <v>0.11156186612576065</v>
      </c>
      <c r="AS14" s="33">
        <f>AS13/$AG$19</f>
        <v>6.4102564102564097E-2</v>
      </c>
    </row>
    <row r="15" spans="1:45" x14ac:dyDescent="0.25">
      <c r="A15" s="15"/>
    </row>
    <row r="16" spans="1:45" x14ac:dyDescent="0.25">
      <c r="A16" s="15"/>
      <c r="B16" s="1" t="s">
        <v>10</v>
      </c>
      <c r="C16" s="2" t="s">
        <v>3</v>
      </c>
      <c r="D16" s="1">
        <v>72</v>
      </c>
      <c r="E16" s="1">
        <v>46</v>
      </c>
      <c r="F16" s="1">
        <v>43</v>
      </c>
      <c r="G16" s="1">
        <v>54</v>
      </c>
      <c r="H16" s="1">
        <v>46</v>
      </c>
      <c r="I16" s="1">
        <v>41</v>
      </c>
      <c r="J16" s="1">
        <v>49</v>
      </c>
      <c r="K16" s="1">
        <v>72</v>
      </c>
      <c r="L16" s="1">
        <v>58</v>
      </c>
      <c r="M16" s="1">
        <v>27</v>
      </c>
      <c r="N16" s="1">
        <v>42</v>
      </c>
      <c r="O16" s="1">
        <v>62</v>
      </c>
      <c r="P16" s="1">
        <v>57</v>
      </c>
      <c r="Q16" s="1">
        <v>44</v>
      </c>
      <c r="R16" s="1">
        <v>44</v>
      </c>
      <c r="S16" s="1">
        <v>44</v>
      </c>
      <c r="T16" s="1">
        <v>52</v>
      </c>
      <c r="U16" s="1">
        <v>69</v>
      </c>
      <c r="V16" s="1">
        <v>71</v>
      </c>
      <c r="W16" s="1">
        <v>63</v>
      </c>
      <c r="X16" s="1">
        <v>50</v>
      </c>
      <c r="Y16" s="1">
        <v>64</v>
      </c>
      <c r="Z16" s="1">
        <v>64</v>
      </c>
      <c r="AA16" s="1">
        <v>44</v>
      </c>
      <c r="AB16" s="1">
        <v>51</v>
      </c>
      <c r="AC16" s="1">
        <f>24+43</f>
        <v>67</v>
      </c>
      <c r="AD16" s="1">
        <f>19+50</f>
        <v>69</v>
      </c>
      <c r="AE16" s="1">
        <f>25+31</f>
        <v>56</v>
      </c>
      <c r="AF16" s="1">
        <f>33+50</f>
        <v>83</v>
      </c>
      <c r="AG16" s="1">
        <f>35+36</f>
        <v>71</v>
      </c>
      <c r="AH16" s="1">
        <f>24+31</f>
        <v>55</v>
      </c>
      <c r="AI16" s="1">
        <f>23+34</f>
        <v>57</v>
      </c>
      <c r="AJ16" s="1">
        <f>40+41</f>
        <v>81</v>
      </c>
      <c r="AK16" s="1">
        <f>24+24</f>
        <v>48</v>
      </c>
      <c r="AL16" s="1">
        <f>22+38</f>
        <v>60</v>
      </c>
      <c r="AM16" s="1">
        <f>38+44</f>
        <v>82</v>
      </c>
      <c r="AN16" s="1">
        <f>39+42</f>
        <v>81</v>
      </c>
      <c r="AO16" s="1">
        <f>34+37</f>
        <v>71</v>
      </c>
      <c r="AP16" s="1">
        <f>22+48</f>
        <v>70</v>
      </c>
      <c r="AQ16" s="1">
        <f>39+47</f>
        <v>86</v>
      </c>
      <c r="AR16" s="1">
        <f>52+48</f>
        <v>100</v>
      </c>
      <c r="AS16" s="2">
        <v>153</v>
      </c>
    </row>
    <row r="17" spans="1:45" s="3" customFormat="1" x14ac:dyDescent="0.25">
      <c r="A17" s="19"/>
      <c r="C17" s="20" t="s">
        <v>1</v>
      </c>
      <c r="D17" s="27">
        <v>6.0999999999999999E-2</v>
      </c>
      <c r="E17" s="27">
        <v>3.9E-2</v>
      </c>
      <c r="F17" s="27">
        <v>4.0999999999999995E-2</v>
      </c>
      <c r="G17" s="27">
        <v>5.2999999999999999E-2</v>
      </c>
      <c r="H17" s="27">
        <v>4.4999999999999998E-2</v>
      </c>
      <c r="I17" s="27">
        <v>4.2000000000000003E-2</v>
      </c>
      <c r="J17" s="27">
        <v>5.2000000000000005E-2</v>
      </c>
      <c r="K17" s="27">
        <v>7.6999999999999999E-2</v>
      </c>
      <c r="L17" s="27">
        <v>7.6999999999999999E-2</v>
      </c>
      <c r="M17" s="27">
        <v>5.0999999999999997E-2</v>
      </c>
      <c r="N17" s="27">
        <v>7.400000000000001E-2</v>
      </c>
      <c r="O17" s="27">
        <v>9.3000000000000013E-2</v>
      </c>
      <c r="P17" s="27">
        <v>0.08</v>
      </c>
      <c r="Q17" s="27">
        <v>5.7000000000000002E-2</v>
      </c>
      <c r="R17" s="27">
        <v>6.3E-2</v>
      </c>
      <c r="S17" s="27">
        <v>6.3E-2</v>
      </c>
      <c r="T17" s="28">
        <f>T16/$T$19</f>
        <v>7.9389312977099238E-2</v>
      </c>
      <c r="U17" s="28">
        <f>U16/$U$19</f>
        <v>0.11147011308562198</v>
      </c>
      <c r="V17" s="28">
        <f>V16/$V$19</f>
        <v>0.11198738170347003</v>
      </c>
      <c r="W17" s="28">
        <f>W16/$W$19</f>
        <v>0.1237721021611002</v>
      </c>
      <c r="X17" s="28">
        <f>X16/$X$19</f>
        <v>9.3808630393996242E-2</v>
      </c>
      <c r="Y17" s="28">
        <f>Y16/$Y$19</f>
        <v>0.14065934065934066</v>
      </c>
      <c r="Z17" s="28">
        <f>Z16/$Z$19</f>
        <v>0.12030075187969924</v>
      </c>
      <c r="AA17" s="28">
        <f>AA16/$AA$19</f>
        <v>8.3809523809523806E-2</v>
      </c>
      <c r="AB17" s="28">
        <f>AB16/$AB$19</f>
        <v>0.10240963855421686</v>
      </c>
      <c r="AC17" s="28">
        <f>AC16/$AC$19</f>
        <v>0.14316239316239315</v>
      </c>
      <c r="AD17" s="28">
        <f>AD16/$AD$19</f>
        <v>0.13117870722433461</v>
      </c>
      <c r="AE17" s="28">
        <f>AE16/$AE$19</f>
        <v>0.11267605633802817</v>
      </c>
      <c r="AF17" s="28">
        <f>AF16/$AF$19</f>
        <v>0.16468253968253968</v>
      </c>
      <c r="AG17" s="28">
        <f>AG16/$AG$19</f>
        <v>0.13003663003663005</v>
      </c>
      <c r="AH17" s="28">
        <f>AH16/$AH$19</f>
        <v>0.11410788381742738</v>
      </c>
      <c r="AI17" s="28">
        <f>AI16/$AI$19</f>
        <v>0.1111111111111111</v>
      </c>
      <c r="AJ17" s="28">
        <f>AJ16/$AJ$19</f>
        <v>0.15976331360946747</v>
      </c>
      <c r="AK17" s="28">
        <f>AK16/$AK$19</f>
        <v>0.10884353741496598</v>
      </c>
      <c r="AL17" s="28">
        <f>AL16/$AL$19</f>
        <v>0.12121212121212122</v>
      </c>
      <c r="AM17" s="28">
        <f>AM16/$AM$19</f>
        <v>0.16400000000000001</v>
      </c>
      <c r="AN17" s="28">
        <f>AN16/$AN$19</f>
        <v>0.17088607594936708</v>
      </c>
      <c r="AO17" s="28">
        <f>AO16/$AO$19</f>
        <v>0.15848214285714285</v>
      </c>
      <c r="AP17" s="28">
        <f>AP16/$AP$19</f>
        <v>0.21806853582554517</v>
      </c>
      <c r="AQ17" s="28">
        <f>AQ16/$AQ$19</f>
        <v>0.1841541755888651</v>
      </c>
      <c r="AR17" s="28">
        <f>AR16/$AR$19</f>
        <v>0.20283975659229209</v>
      </c>
      <c r="AS17" s="33">
        <f>AS16/$AG$19</f>
        <v>0.28021978021978022</v>
      </c>
    </row>
    <row r="18" spans="1:45" x14ac:dyDescent="0.25">
      <c r="A18" s="15"/>
      <c r="B18" s="6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34"/>
    </row>
    <row r="19" spans="1:45" s="4" customFormat="1" ht="11.4" x14ac:dyDescent="0.2">
      <c r="A19" s="22"/>
      <c r="B19" s="4" t="s">
        <v>4</v>
      </c>
      <c r="C19" s="23"/>
      <c r="D19" s="4" t="e">
        <f>SUM(D16+D13+#REF!+#REF!+#REF!+#REF!+#REF!+#REF!)</f>
        <v>#REF!</v>
      </c>
      <c r="E19" s="4" t="e">
        <f>SUM(E16+E13+#REF!+#REF!+#REF!+#REF!+#REF!+#REF!)</f>
        <v>#REF!</v>
      </c>
      <c r="F19" s="4" t="e">
        <f>SUM(F16+F13+#REF!+#REF!+#REF!+#REF!+#REF!+#REF!)</f>
        <v>#REF!</v>
      </c>
      <c r="G19" s="4" t="e">
        <f>SUM(G16+G13+#REF!+#REF!+#REF!+#REF!+#REF!+#REF!)</f>
        <v>#REF!</v>
      </c>
      <c r="H19" s="4" t="e">
        <f>SUM(H16+H13+#REF!+#REF!+#REF!+#REF!+#REF!+#REF!)</f>
        <v>#REF!</v>
      </c>
      <c r="I19" s="4" t="e">
        <f>SUM(I16+I13+#REF!+#REF!+#REF!+#REF!+#REF!+#REF!)</f>
        <v>#REF!</v>
      </c>
      <c r="J19" s="4" t="e">
        <f>SUM(J16+J13+#REF!+#REF!+#REF!+#REF!+#REF!+#REF!)</f>
        <v>#REF!</v>
      </c>
      <c r="K19" s="4" t="e">
        <f>SUM(K16+K13+#REF!+#REF!+#REF!+#REF!+#REF!+#REF!)</f>
        <v>#REF!</v>
      </c>
      <c r="L19" s="4" t="e">
        <f>SUM(L16+L13+#REF!+#REF!+#REF!+#REF!+#REF!+#REF!)</f>
        <v>#REF!</v>
      </c>
      <c r="M19" s="4" t="e">
        <f>SUM(M16+M13+#REF!+#REF!+#REF!+#REF!+#REF!+#REF!)</f>
        <v>#REF!</v>
      </c>
      <c r="N19" s="4" t="e">
        <f>SUM(N16+N13+#REF!+#REF!+#REF!+#REF!+#REF!+#REF!)</f>
        <v>#REF!</v>
      </c>
      <c r="O19" s="4" t="e">
        <f>SUM(O16+O13+#REF!+#REF!+#REF!+#REF!+#REF!+#REF!)</f>
        <v>#REF!</v>
      </c>
      <c r="P19" s="4" t="e">
        <f>SUM(P16+P13+#REF!+#REF!+#REF!+#REF!+#REF!+#REF!)</f>
        <v>#REF!</v>
      </c>
      <c r="Q19" s="4" t="e">
        <f>SUM(Q16+Q13+#REF!+#REF!+#REF!+#REF!+#REF!+#REF!)</f>
        <v>#REF!</v>
      </c>
      <c r="R19" s="4" t="e">
        <f>SUM(R16+R13+#REF!+#REF!+#REF!+#REF!+#REF!+#REF!)</f>
        <v>#REF!</v>
      </c>
      <c r="S19" s="4" t="e">
        <f>SUM(S16+S13+#REF!+#REF!+#REF!+#REF!+#REF!+#REF!)</f>
        <v>#REF!</v>
      </c>
      <c r="T19" s="4">
        <f t="shared" ref="T19:AH19" si="0">SUM(T10+T13+T16)</f>
        <v>655</v>
      </c>
      <c r="U19" s="4">
        <f t="shared" si="0"/>
        <v>619</v>
      </c>
      <c r="V19" s="4">
        <f t="shared" si="0"/>
        <v>634</v>
      </c>
      <c r="W19" s="4">
        <f t="shared" si="0"/>
        <v>509</v>
      </c>
      <c r="X19" s="4">
        <f t="shared" si="0"/>
        <v>533</v>
      </c>
      <c r="Y19" s="4">
        <f t="shared" si="0"/>
        <v>455</v>
      </c>
      <c r="Z19" s="4">
        <f t="shared" si="0"/>
        <v>532</v>
      </c>
      <c r="AA19" s="4">
        <f t="shared" si="0"/>
        <v>525</v>
      </c>
      <c r="AB19" s="4">
        <f>SUM(AB10+AB13+AB16)</f>
        <v>498</v>
      </c>
      <c r="AC19" s="4">
        <f>SUM(AC10+AC13+AC16)</f>
        <v>468</v>
      </c>
      <c r="AD19" s="4">
        <f>SUM(AD10+AD13+AD16)</f>
        <v>526</v>
      </c>
      <c r="AE19" s="4">
        <f>SUM(AE10+AE13+AE16)</f>
        <v>497</v>
      </c>
      <c r="AF19" s="4">
        <f t="shared" ref="AF19:AG19" si="1">SUM(AF10+AF13+AF16)</f>
        <v>504</v>
      </c>
      <c r="AG19" s="4">
        <f t="shared" si="1"/>
        <v>546</v>
      </c>
      <c r="AH19" s="4">
        <f t="shared" si="0"/>
        <v>482</v>
      </c>
      <c r="AI19" s="4">
        <f t="shared" ref="AI19:AS19" si="2">SUM(AI10+AI13+AI16)</f>
        <v>513</v>
      </c>
      <c r="AJ19" s="4">
        <f t="shared" ref="AJ19:AO19" si="3">SUM(AJ10+AJ13+AJ16)</f>
        <v>507</v>
      </c>
      <c r="AK19" s="4">
        <f t="shared" si="3"/>
        <v>441</v>
      </c>
      <c r="AL19" s="4">
        <f t="shared" si="3"/>
        <v>495</v>
      </c>
      <c r="AM19" s="4">
        <f t="shared" si="3"/>
        <v>500</v>
      </c>
      <c r="AN19" s="4">
        <f t="shared" si="3"/>
        <v>474</v>
      </c>
      <c r="AO19" s="4">
        <f t="shared" si="3"/>
        <v>448</v>
      </c>
      <c r="AP19" s="4">
        <f>SUM(AP10+AP13+AP16)</f>
        <v>321</v>
      </c>
      <c r="AQ19" s="4">
        <f>SUM(AQ10+AQ13+AQ16)</f>
        <v>467</v>
      </c>
      <c r="AR19" s="4">
        <f t="shared" si="2"/>
        <v>493</v>
      </c>
      <c r="AS19" s="23">
        <f t="shared" si="2"/>
        <v>522</v>
      </c>
    </row>
    <row r="20" spans="1:45" s="4" customFormat="1" ht="11.4" x14ac:dyDescent="0.2">
      <c r="A20" s="22"/>
      <c r="C20" s="23"/>
      <c r="AS20" s="35"/>
    </row>
    <row r="21" spans="1:45" s="4" customFormat="1" x14ac:dyDescent="0.25">
      <c r="A21" s="22"/>
      <c r="B21" s="26" t="s">
        <v>6</v>
      </c>
      <c r="C21" s="23"/>
      <c r="AS21" s="35"/>
    </row>
    <row r="22" spans="1:45" x14ac:dyDescent="0.25">
      <c r="A22" s="15"/>
      <c r="AS22" s="31"/>
    </row>
    <row r="23" spans="1:45" x14ac:dyDescent="0.25">
      <c r="A23" s="15"/>
      <c r="B23" s="1" t="s">
        <v>11</v>
      </c>
      <c r="AS23" s="31"/>
    </row>
    <row r="24" spans="1:45" x14ac:dyDescent="0.25">
      <c r="A24" s="24"/>
      <c r="B24" s="9"/>
      <c r="C24" s="7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36"/>
    </row>
  </sheetData>
  <phoneticPr fontId="0" type="noConversion"/>
  <printOptions horizontalCentered="1" gridLinesSet="0"/>
  <pageMargins left="0.25" right="0.25" top="0.5" bottom="0.5" header="0" footer="0.22"/>
  <pageSetup scale="90" orientation="portrait" horizontalDpi="2400" verticalDpi="2400" r:id="rId1"/>
  <headerFooter alignWithMargins="0">
    <oddFooter>&amp;L&amp;"Times New Roman,Regular"&amp;8UMSL Fact Book&amp;C&amp;"Times New Roman,Regular"&amp;8&amp;A&amp;R&amp;"Times New Roman,Regular"&amp;8Last Updated Fall 2023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E4AE301A6EC4C8AD26A5E7FCEFE2C" ma:contentTypeVersion="19" ma:contentTypeDescription="Create a new document." ma:contentTypeScope="" ma:versionID="848eb9f2045b72c093dca8ec65a1fd75">
  <xsd:schema xmlns:xsd="http://www.w3.org/2001/XMLSchema" xmlns:xs="http://www.w3.org/2001/XMLSchema" xmlns:p="http://schemas.microsoft.com/office/2006/metadata/properties" xmlns:ns1="http://schemas.microsoft.com/sharepoint/v3" xmlns:ns2="48ee8efe-bfdb-468a-bb45-59fe348a746e" xmlns:ns3="2de15e4a-3ead-4749-81b6-4b2ddac7617b" targetNamespace="http://schemas.microsoft.com/office/2006/metadata/properties" ma:root="true" ma:fieldsID="14afcfd01ec310b378982a2402ae0fe8" ns1:_="" ns2:_="" ns3:_="">
    <xsd:import namespace="http://schemas.microsoft.com/sharepoint/v3"/>
    <xsd:import namespace="48ee8efe-bfdb-468a-bb45-59fe348a746e"/>
    <xsd:import namespace="2de15e4a-3ead-4749-81b6-4b2ddac761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e8efe-bfdb-468a-bb45-59fe348a7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15e4a-3ead-4749-81b6-4b2ddac7617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66a8a92-4409-4953-bac2-6e236e8637fd}" ma:internalName="TaxCatchAll" ma:showField="CatchAllData" ma:web="2de15e4a-3ead-4749-81b6-4b2ddac761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8ee8efe-bfdb-468a-bb45-59fe348a746e">
      <Terms xmlns="http://schemas.microsoft.com/office/infopath/2007/PartnerControls"/>
    </lcf76f155ced4ddcb4097134ff3c332f>
    <TaxCatchAll xmlns="2de15e4a-3ead-4749-81b6-4b2ddac7617b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CADCF7-73E7-4ADC-AFB8-07F5C6E81A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8ee8efe-bfdb-468a-bb45-59fe348a746e"/>
    <ds:schemaRef ds:uri="2de15e4a-3ead-4749-81b6-4b2ddac76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85CFAE-706A-42F7-B8D9-7CA897769694}">
  <ds:schemaRefs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48ee8efe-bfdb-468a-bb45-59fe348a746e"/>
    <ds:schemaRef ds:uri="2de15e4a-3ead-4749-81b6-4b2ddac7617b"/>
    <ds:schemaRef ds:uri="http://schemas.microsoft.com/office/infopath/2007/PartnerControls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0EF707-8601-4B1E-8009-A176FBA7D7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enroll_freshmen_hs_geo</vt:lpstr>
      <vt:lpstr>enroll_freshmen_hs_geo!Print_Area</vt:lpstr>
    </vt:vector>
  </TitlesOfParts>
  <Company>Univ. of Missouri-St.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Mulderig</dc:creator>
  <cp:lastModifiedBy>Vineyard, George M.</cp:lastModifiedBy>
  <cp:lastPrinted>2023-11-21T22:52:27Z</cp:lastPrinted>
  <dcterms:created xsi:type="dcterms:W3CDTF">1999-03-30T23:23:31Z</dcterms:created>
  <dcterms:modified xsi:type="dcterms:W3CDTF">2025-07-24T19:04:31Z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0x010100E18E4AE301A6EC4C8AD26A5E7FCEFE2C</vt:lpwstr>
  </property>
</Properties>
</file>